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\Dropbox\Affiliate Support Program\Proud Ground\Affordable Base Price\"/>
    </mc:Choice>
  </mc:AlternateContent>
  <xr:revisionPtr revIDLastSave="0" documentId="13_ncr:1_{95D5AF47-5AE8-4B4C-B5B0-87AD192BD343}" xr6:coauthVersionLast="47" xr6:coauthVersionMax="47" xr10:uidLastSave="{00000000-0000-0000-0000-000000000000}"/>
  <bookViews>
    <workbookView xWindow="732" yWindow="0" windowWidth="15372" windowHeight="12336" firstSheet="1" activeTab="2" xr2:uid="{00000000-000D-0000-FFFF-FFFF00000000}"/>
  </bookViews>
  <sheets>
    <sheet name="Data Entry" sheetId="4" r:id="rId1"/>
    <sheet name="Base Price Calculation" sheetId="6" r:id="rId2"/>
    <sheet name="Calculation Explanations" sheetId="5" r:id="rId3"/>
  </sheets>
  <definedNames>
    <definedName name="_xlnm.Print_Area" localSheetId="0">'Data Entry'!$A$1:$L$28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D18" i="4"/>
  <c r="D33" i="6"/>
  <c r="D32" i="6"/>
  <c r="C1" i="6" l="1"/>
  <c r="F42" i="6" l="1"/>
  <c r="F43" i="6" l="1"/>
  <c r="D46" i="6" s="1"/>
  <c r="D45" i="6"/>
  <c r="D31" i="6"/>
  <c r="D30" i="6"/>
  <c r="D29" i="6"/>
  <c r="G20" i="6"/>
  <c r="E19" i="6"/>
  <c r="E18" i="6"/>
  <c r="F13" i="6"/>
  <c r="K10" i="4"/>
  <c r="D22" i="6" s="1"/>
  <c r="D23" i="6" s="1"/>
  <c r="D25" i="6" s="1"/>
  <c r="F10" i="4"/>
  <c r="F14" i="6" s="1"/>
  <c r="D34" i="6" l="1"/>
  <c r="D47" i="6"/>
  <c r="D50" i="6" s="1"/>
  <c r="F9" i="6" s="1"/>
  <c r="C16" i="6"/>
  <c r="D27" i="6" l="1"/>
  <c r="D38" i="6" s="1"/>
  <c r="F5" i="6" l="1"/>
  <c r="F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Reianna</author>
  </authors>
  <commentList>
    <comment ref="B3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Reianna:</t>
        </r>
        <r>
          <rPr>
            <sz val="9"/>
            <color indexed="81"/>
            <rFont val="Tahoma"/>
            <family val="2"/>
          </rPr>
          <t xml:space="preserve">
Present value is PV = (rate, periods, -payment);
Rate = interest/compounding periods per year (12) 
Periods = terms in months (30 year loan = 360)
- Payment = monthly payment amount (principle+interest in negative form)</t>
        </r>
      </text>
    </comment>
  </commentList>
</comments>
</file>

<file path=xl/sharedStrings.xml><?xml version="1.0" encoding="utf-8"?>
<sst xmlns="http://schemas.openxmlformats.org/spreadsheetml/2006/main" count="99" uniqueCount="92">
  <si>
    <t>DATA COLLECTION FOR CALCULATION</t>
  </si>
  <si>
    <t>Basic Property Information</t>
  </si>
  <si>
    <t>Property address =</t>
  </si>
  <si>
    <t xml:space="preserve">County </t>
  </si>
  <si>
    <t>=</t>
  </si>
  <si>
    <t>Appraised Value =</t>
  </si>
  <si>
    <t>Number of bedrooms of the house you are selling</t>
  </si>
  <si>
    <t>Public/Area Information</t>
  </si>
  <si>
    <t>50% Area Median Income (in county) for household size of</t>
  </si>
  <si>
    <t>65% AMI =</t>
  </si>
  <si>
    <t>Find the HUD Area Median Income in your area HERE</t>
  </si>
  <si>
    <t>Current market interest rate for a 30 year mortgage</t>
  </si>
  <si>
    <t>Date accessed =</t>
  </si>
  <si>
    <t>(xx/xx/xxxx)</t>
  </si>
  <si>
    <t xml:space="preserve">Source of mortgage interest rate = </t>
  </si>
  <si>
    <t>Obtain the market interest rate when you get an appraisal on the home for closing (usually within 30 days of closing)</t>
  </si>
  <si>
    <t>Monthly Payment information:</t>
  </si>
  <si>
    <t>Taxes =</t>
  </si>
  <si>
    <t>Insurance =</t>
  </si>
  <si>
    <t>Land Lease Fee =</t>
  </si>
  <si>
    <t xml:space="preserve">HOA Fees = </t>
  </si>
  <si>
    <t>Other =</t>
  </si>
  <si>
    <t>For Calculating the Leasehold Value</t>
  </si>
  <si>
    <t>The Market-Derived Capitalization Rate (30 yrs.) =</t>
  </si>
  <si>
    <t>Enter in the 30 year rate for the most recent date</t>
  </si>
  <si>
    <t>The market-derived capitalization rate can be found HERE</t>
  </si>
  <si>
    <t>Date Accessed =</t>
  </si>
  <si>
    <t xml:space="preserve">NOTES: </t>
  </si>
  <si>
    <t>Be sure to type in (not paste in) data when you are entering percentages, etc.</t>
  </si>
  <si>
    <t>See information on assumptions or the calculations used, please see other tabs.</t>
  </si>
  <si>
    <t xml:space="preserve">Property = </t>
  </si>
  <si>
    <t xml:space="preserve">The Affordable Base Price for Permanent Affordability </t>
  </si>
  <si>
    <t>Summary</t>
  </si>
  <si>
    <t>House price</t>
  </si>
  <si>
    <t>Affordable Base Price for 65% AMI buyer =</t>
  </si>
  <si>
    <t>80% of the leasehold value of the house =</t>
  </si>
  <si>
    <t>Calculation Breakdown: Affordable Base Price Using Assumptions</t>
  </si>
  <si>
    <t>Number of bedrooms of the house you are selling =</t>
  </si>
  <si>
    <t>Household size (# of bedrooms +1) =</t>
  </si>
  <si>
    <t xml:space="preserve"> </t>
  </si>
  <si>
    <t xml:space="preserve">65% AMI = </t>
  </si>
  <si>
    <t>Current market interest rate =</t>
  </si>
  <si>
    <t>Estimated market interest rate for calc = (current rate +1%) =</t>
  </si>
  <si>
    <t xml:space="preserve">AMI = </t>
  </si>
  <si>
    <t>Gross Monthly Income</t>
  </si>
  <si>
    <t>Housing Cost @30%</t>
  </si>
  <si>
    <t>Principle + Interest</t>
  </si>
  <si>
    <t>Monthly Escrow-</t>
  </si>
  <si>
    <t>Taxes</t>
  </si>
  <si>
    <t>Insurance</t>
  </si>
  <si>
    <t>Land Lease Fee</t>
  </si>
  <si>
    <t>HOA</t>
  </si>
  <si>
    <t>Other</t>
  </si>
  <si>
    <t>PV(interest rate/12,360 , -(principle+interest))</t>
  </si>
  <si>
    <t xml:space="preserve">Principle = </t>
  </si>
  <si>
    <t>This is the Affordable Base Price using the 65% AMI affordability standard</t>
  </si>
  <si>
    <t>Fannie Mae Loan Maximum</t>
  </si>
  <si>
    <t>Annual Lease Fee =</t>
  </si>
  <si>
    <t xml:space="preserve"> The Market-Derived Capitalization Rate (30 yrs.) =</t>
  </si>
  <si>
    <t>Appraised value =</t>
  </si>
  <si>
    <t>Lease fee value =</t>
  </si>
  <si>
    <t>Leasehold Value</t>
  </si>
  <si>
    <t>80% of Leasehold Value</t>
  </si>
  <si>
    <t>Assumptions, Definitions and Explanations Behind the Affordable Base Price</t>
  </si>
  <si>
    <t>Calculation Assumptions</t>
  </si>
  <si>
    <t>Number of Bedrooms + 1 = Household size</t>
  </si>
  <si>
    <t>Maximum AMI to purchase price on resale is 80%</t>
  </si>
  <si>
    <t>Affordable initial purchase price will be based upon 80% - 15% of 65% of AMI</t>
  </si>
  <si>
    <t>Interest Rate for affordability will be the current market rate + 1%</t>
  </si>
  <si>
    <t>Front-end housing costs will be 30% of the buyer's gross monthly income</t>
  </si>
  <si>
    <t>Definitions of Terms</t>
  </si>
  <si>
    <t>Appraised value, full appraised value or 
fee simple value =</t>
  </si>
  <si>
    <t>Market value of the home, appraised as though it were not a lease hold property (not permanently affordable with attached resale restrictions)</t>
  </si>
  <si>
    <t xml:space="preserve"> annual lease payment divided by the market-derived capitalization rate (which changes daily)</t>
  </si>
  <si>
    <t>Leasehold value =</t>
  </si>
  <si>
    <t>fee simple value - lease fee value</t>
  </si>
  <si>
    <t xml:space="preserve">See details about Determining the Leasehold Value HERE </t>
  </si>
  <si>
    <t>Market-derived capitalization rate =</t>
  </si>
  <si>
    <t>Daily Treasury Yield Curve Rates provided by the U.S. Department of Treasury.</t>
  </si>
  <si>
    <t>Explanations</t>
  </si>
  <si>
    <t>The maximum sales price will be the lessor of 80% of the full appraised value or the affordable base price calculation results.</t>
  </si>
  <si>
    <t>In other words, while Habitat loans are 0% interest the affordable base price calculator assumes an interest rate; it then backs out the presumed interest in order to determine principle paid and thus the affordable house price.</t>
  </si>
  <si>
    <t>Other Affordable Base Price Determinants Depending on Loan Source</t>
  </si>
  <si>
    <t>Affordable Sales price maximum for Habitat Financed Loans = 80% of leasehold value</t>
  </si>
  <si>
    <t>Affordable Sales price maximum for Fannie Mae Loans = 80% of leasehold value</t>
  </si>
  <si>
    <t>NOTE: The locked sheets in this excel can be unlocked if you need to adjust formulas with the password: Habitat</t>
  </si>
  <si>
    <t>We recommend using the "FirstHome - Govt" interest rate for consistency if it is available HERE</t>
  </si>
  <si>
    <t>The appraised value at the time of sale MUST be included if you are using an appraisal based resale formula or a Fannie Mae loan.</t>
  </si>
  <si>
    <t xml:space="preserve">The affordable base price calculation will include the current market interest rate in the calculation in order to produce a house price that will be affordable into the future for all income qualified buyers, whether or not Habitat or another organization is able to subsidize the loan or provide a 0% interest loan. </t>
  </si>
  <si>
    <t>Final Affordable Base Price =</t>
  </si>
  <si>
    <t>Annual Taxes</t>
  </si>
  <si>
    <t>Annual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</si>
</sst>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_);_(&quot;$&quot;* \(#,##0.0\);_(&quot;$&quot;* &quot;-&quot;?_);_(@_)"/>
    <numFmt numFmtId="165" formatCode="0.0%"/>
    <numFmt numFmtId="166" formatCode="&quot;$&quot;#,##0"/>
    <numFmt numFmtId="167" formatCode="0.000%"/>
    <numFmt numFmtId="168" formatCode="&quot;$&quot;#,##0.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"/>
    </font>
    <font>
      <b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Myriad Pro"/>
      <family val="2"/>
    </font>
    <font>
      <b/>
      <u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44" fontId="0" fillId="0" borderId="0" xfId="1" applyFont="1"/>
    <xf numFmtId="0" fontId="2" fillId="0" borderId="0" xfId="0" applyFont="1"/>
    <xf numFmtId="44" fontId="0" fillId="0" borderId="0" xfId="0" applyNumberFormat="1"/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9" fontId="7" fillId="0" borderId="0" xfId="0" applyNumberFormat="1" applyFont="1"/>
    <xf numFmtId="9" fontId="2" fillId="0" borderId="0" xfId="0" applyNumberFormat="1" applyFont="1"/>
    <xf numFmtId="165" fontId="2" fillId="0" borderId="0" xfId="0" applyNumberFormat="1" applyFont="1"/>
    <xf numFmtId="44" fontId="2" fillId="0" borderId="0" xfId="1" applyFont="1"/>
    <xf numFmtId="14" fontId="0" fillId="0" borderId="0" xfId="0" applyNumberFormat="1" applyProtection="1">
      <protection locked="0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44" fontId="0" fillId="2" borderId="2" xfId="1" applyFont="1" applyFill="1" applyBorder="1" applyAlignment="1" applyProtection="1">
      <alignment vertical="center"/>
      <protection locked="0"/>
    </xf>
    <xf numFmtId="14" fontId="0" fillId="2" borderId="2" xfId="0" applyNumberForma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0" xfId="2" applyAlignment="1">
      <alignment vertical="center"/>
    </xf>
    <xf numFmtId="44" fontId="0" fillId="2" borderId="3" xfId="1" applyFont="1" applyFill="1" applyBorder="1" applyAlignment="1" applyProtection="1">
      <alignment vertical="center"/>
      <protection locked="0"/>
    </xf>
    <xf numFmtId="44" fontId="0" fillId="2" borderId="4" xfId="1" applyFont="1" applyFill="1" applyBorder="1" applyAlignment="1" applyProtection="1">
      <alignment vertical="center"/>
      <protection locked="0"/>
    </xf>
    <xf numFmtId="44" fontId="0" fillId="0" borderId="0" xfId="1" applyFont="1" applyAlignment="1">
      <alignment vertical="center"/>
    </xf>
    <xf numFmtId="9" fontId="7" fillId="0" borderId="0" xfId="0" applyNumberFormat="1" applyFont="1" applyAlignment="1">
      <alignment vertical="center"/>
    </xf>
    <xf numFmtId="9" fontId="0" fillId="0" borderId="0" xfId="0" applyNumberForma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9" fontId="2" fillId="0" borderId="0" xfId="0" applyNumberFormat="1" applyFont="1" applyAlignment="1">
      <alignment vertical="center"/>
    </xf>
    <xf numFmtId="44" fontId="0" fillId="0" borderId="0" xfId="0" applyNumberFormat="1" applyAlignment="1">
      <alignment vertical="center"/>
    </xf>
    <xf numFmtId="44" fontId="0" fillId="0" borderId="1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8" fontId="13" fillId="0" borderId="0" xfId="0" applyNumberFormat="1" applyFont="1" applyAlignment="1">
      <alignment vertical="center"/>
    </xf>
    <xf numFmtId="49" fontId="0" fillId="0" borderId="0" xfId="0" applyNumberFormat="1"/>
    <xf numFmtId="0" fontId="14" fillId="0" borderId="0" xfId="0" applyFont="1"/>
    <xf numFmtId="49" fontId="14" fillId="0" borderId="0" xfId="0" applyNumberFormat="1" applyFont="1"/>
    <xf numFmtId="166" fontId="13" fillId="0" borderId="0" xfId="0" applyNumberFormat="1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0" applyFont="1"/>
    <xf numFmtId="167" fontId="0" fillId="2" borderId="2" xfId="0" applyNumberFormat="1" applyFill="1" applyBorder="1" applyAlignment="1" applyProtection="1">
      <alignment horizontal="center" vertical="center"/>
      <protection locked="0"/>
    </xf>
    <xf numFmtId="10" fontId="9" fillId="3" borderId="2" xfId="3" applyNumberFormat="1" applyFont="1" applyFill="1" applyBorder="1" applyAlignment="1" applyProtection="1">
      <alignment vertical="center"/>
      <protection locked="0"/>
    </xf>
    <xf numFmtId="167" fontId="0" fillId="0" borderId="0" xfId="0" applyNumberFormat="1" applyAlignment="1">
      <alignment vertical="center"/>
    </xf>
    <xf numFmtId="167" fontId="2" fillId="0" borderId="0" xfId="0" applyNumberFormat="1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8" fillId="4" borderId="0" xfId="2" applyFill="1" applyAlignment="1">
      <alignment vertical="center" wrapText="1"/>
    </xf>
    <xf numFmtId="0" fontId="0" fillId="4" borderId="0" xfId="0" applyFill="1" applyAlignment="1">
      <alignment vertical="top"/>
    </xf>
    <xf numFmtId="0" fontId="17" fillId="0" borderId="0" xfId="0" applyFont="1" applyAlignment="1">
      <alignment vertical="center"/>
    </xf>
    <xf numFmtId="9" fontId="0" fillId="0" borderId="0" xfId="3" applyFont="1" applyAlignment="1">
      <alignment vertical="center"/>
    </xf>
    <xf numFmtId="44" fontId="1" fillId="0" borderId="0" xfId="1" applyFont="1" applyBorder="1" applyAlignment="1">
      <alignment vertical="center"/>
    </xf>
    <xf numFmtId="44" fontId="2" fillId="0" borderId="0" xfId="0" applyNumberFormat="1" applyFont="1" applyAlignment="1">
      <alignment horizontal="center" vertical="center"/>
    </xf>
    <xf numFmtId="8" fontId="16" fillId="0" borderId="0" xfId="0" applyNumberFormat="1" applyFont="1" applyAlignment="1">
      <alignment horizontal="right" vertical="center"/>
    </xf>
    <xf numFmtId="8" fontId="0" fillId="0" borderId="0" xfId="0" applyNumberFormat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44" fontId="0" fillId="2" borderId="2" xfId="1" applyFont="1" applyFill="1" applyBorder="1" applyAlignment="1" applyProtection="1">
      <alignment horizontal="center" vertical="center"/>
      <protection locked="0"/>
    </xf>
    <xf numFmtId="168" fontId="0" fillId="2" borderId="2" xfId="3" applyNumberFormat="1" applyFont="1" applyFill="1" applyBorder="1" applyAlignment="1" applyProtection="1">
      <alignment horizontal="center" vertical="center"/>
      <protection locked="0"/>
    </xf>
    <xf numFmtId="44" fontId="0" fillId="0" borderId="0" xfId="1" applyFont="1" applyFill="1" applyBorder="1" applyAlignment="1" applyProtection="1">
      <alignment vertic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8" fontId="18" fillId="0" borderId="0" xfId="0" applyNumberFormat="1" applyFont="1"/>
    <xf numFmtId="0" fontId="18" fillId="0" borderId="0" xfId="0" applyFont="1" applyAlignment="1">
      <alignment vertical="center"/>
    </xf>
    <xf numFmtId="8" fontId="18" fillId="0" borderId="0" xfId="0" applyNumberFormat="1" applyFont="1" applyAlignment="1">
      <alignment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6" fontId="19" fillId="0" borderId="0" xfId="0" applyNumberFormat="1" applyFont="1" applyAlignment="1">
      <alignment vertical="center"/>
    </xf>
    <xf numFmtId="165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4" fontId="18" fillId="0" borderId="0" xfId="0" applyNumberFormat="1" applyFont="1" applyAlignment="1">
      <alignment vertical="center"/>
    </xf>
    <xf numFmtId="44" fontId="18" fillId="0" borderId="0" xfId="1" applyFont="1" applyAlignment="1">
      <alignment vertical="center"/>
    </xf>
    <xf numFmtId="1" fontId="18" fillId="0" borderId="0" xfId="0" applyNumberFormat="1" applyFont="1" applyAlignment="1">
      <alignment horizontal="left" vertical="center"/>
    </xf>
    <xf numFmtId="167" fontId="18" fillId="0" borderId="0" xfId="0" applyNumberFormat="1" applyFont="1" applyAlignment="1">
      <alignment vertical="center"/>
    </xf>
    <xf numFmtId="44" fontId="0" fillId="0" borderId="0" xfId="0" applyNumberFormat="1" applyAlignment="1">
      <alignment horizontal="right" vertical="center"/>
    </xf>
    <xf numFmtId="0" fontId="8" fillId="0" borderId="0" xfId="2" applyFill="1"/>
    <xf numFmtId="0" fontId="8" fillId="4" borderId="0" xfId="2" applyFill="1"/>
    <xf numFmtId="49" fontId="0" fillId="2" borderId="5" xfId="0" applyNumberFormat="1" applyFill="1" applyBorder="1" applyAlignment="1" applyProtection="1">
      <alignment horizontal="left" vertical="center"/>
      <protection locked="0"/>
    </xf>
    <xf numFmtId="49" fontId="0" fillId="2" borderId="6" xfId="0" applyNumberFormat="1" applyFill="1" applyBorder="1" applyAlignment="1" applyProtection="1">
      <alignment horizontal="left" vertical="center"/>
      <protection locked="0"/>
    </xf>
    <xf numFmtId="49" fontId="0" fillId="2" borderId="7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ome.treasury.gov/resource-center/data-chart-center/interest-rates/TextView?type=daily_treasury_yield_curve&amp;field_tdr_date_value=202605" TargetMode="External"/><Relationship Id="rId2" Type="http://schemas.openxmlformats.org/officeDocument/2006/relationships/hyperlink" Target="https://www.oregon.gov/ohcs/homeownership/lenders-real-estate-professionals/Pages/firsthome-lenders.aspx" TargetMode="External"/><Relationship Id="rId1" Type="http://schemas.openxmlformats.org/officeDocument/2006/relationships/hyperlink" Target="https://www.huduser.gov/portal/datasets/il/il2021/select_Geography.od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home.treasury.gov/resource-center/data-chart-center/interest-rates/TextView?type=daily_treasury_yield_curve&amp;field_tdr_date_value=202605" TargetMode="External"/><Relationship Id="rId1" Type="http://schemas.openxmlformats.org/officeDocument/2006/relationships/hyperlink" Target="https://singlefamily.fanniemae.com/media/41111/dis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opLeftCell="A9" zoomScaleNormal="100" workbookViewId="0">
      <selection activeCell="E22" sqref="E22"/>
    </sheetView>
  </sheetViews>
  <sheetFormatPr defaultColWidth="9.109375" defaultRowHeight="14.4"/>
  <cols>
    <col min="1" max="1" width="10.5546875" style="20" customWidth="1"/>
    <col min="2" max="2" width="9.6640625" style="20" customWidth="1"/>
    <col min="3" max="4" width="13.33203125" style="20" customWidth="1"/>
    <col min="5" max="5" width="12.6640625" style="20" customWidth="1"/>
    <col min="6" max="7" width="4.88671875" style="20" customWidth="1"/>
    <col min="8" max="8" width="12.33203125" style="20" customWidth="1"/>
    <col min="9" max="9" width="8" style="20" customWidth="1"/>
    <col min="10" max="10" width="8.109375" style="20" customWidth="1"/>
    <col min="11" max="11" width="12.109375" style="20" customWidth="1"/>
    <col min="12" max="12" width="11.88671875" style="20" customWidth="1"/>
    <col min="13" max="16384" width="9.109375" style="20"/>
  </cols>
  <sheetData>
    <row r="1" spans="1:12" s="17" customFormat="1" ht="18">
      <c r="A1" s="43" t="s">
        <v>0</v>
      </c>
    </row>
    <row r="3" spans="1:12" s="18" customFormat="1" ht="15" thickBot="1">
      <c r="A3" s="19" t="s">
        <v>1</v>
      </c>
    </row>
    <row r="4" spans="1:12" s="18" customFormat="1">
      <c r="A4" s="20" t="s">
        <v>2</v>
      </c>
      <c r="C4" s="95"/>
      <c r="D4" s="96"/>
      <c r="E4" s="96"/>
      <c r="F4" s="96"/>
      <c r="G4" s="96"/>
      <c r="H4" s="96"/>
      <c r="I4" s="96"/>
      <c r="J4" s="96"/>
      <c r="K4" s="97"/>
    </row>
    <row r="5" spans="1:12" s="18" customFormat="1" ht="15" thickBot="1">
      <c r="A5" s="20" t="s">
        <v>3</v>
      </c>
      <c r="B5" s="18" t="s">
        <v>4</v>
      </c>
      <c r="C5" s="95"/>
      <c r="D5" s="96"/>
      <c r="E5" s="96"/>
      <c r="F5" s="96"/>
      <c r="G5" s="96"/>
      <c r="H5" s="96"/>
      <c r="I5" s="96"/>
      <c r="J5" s="96"/>
      <c r="K5" s="97"/>
    </row>
    <row r="6" spans="1:12" ht="15" thickBot="1">
      <c r="A6" s="20" t="s">
        <v>5</v>
      </c>
      <c r="C6" s="72"/>
    </row>
    <row r="7" spans="1:12" ht="15" thickBot="1">
      <c r="A7" s="20" t="s">
        <v>6</v>
      </c>
      <c r="G7" s="20" t="s">
        <v>4</v>
      </c>
      <c r="H7" s="40"/>
    </row>
    <row r="9" spans="1:12">
      <c r="A9" s="19" t="s">
        <v>7</v>
      </c>
    </row>
    <row r="10" spans="1:12">
      <c r="A10" s="20" t="s">
        <v>8</v>
      </c>
      <c r="F10" s="21">
        <f>H7+1</f>
        <v>1</v>
      </c>
      <c r="G10" s="20" t="s">
        <v>4</v>
      </c>
      <c r="H10" s="71"/>
      <c r="J10" s="16" t="s">
        <v>9</v>
      </c>
      <c r="K10" s="28">
        <f>+(H10*2)*0.65</f>
        <v>0</v>
      </c>
    </row>
    <row r="11" spans="1:12">
      <c r="B11" s="25" t="s">
        <v>10</v>
      </c>
      <c r="C11" s="25"/>
      <c r="D11" s="25"/>
      <c r="E11" s="25"/>
      <c r="F11" s="21"/>
      <c r="J11" s="16"/>
      <c r="K11" s="28"/>
    </row>
    <row r="12" spans="1:12">
      <c r="A12" s="20" t="s">
        <v>11</v>
      </c>
      <c r="G12" s="20" t="s">
        <v>4</v>
      </c>
      <c r="H12" s="55"/>
      <c r="I12" s="20" t="s">
        <v>12</v>
      </c>
      <c r="K12" s="23"/>
      <c r="L12" s="24" t="s">
        <v>13</v>
      </c>
    </row>
    <row r="13" spans="1:12" ht="15" thickBot="1">
      <c r="B13" s="93" t="s">
        <v>86</v>
      </c>
      <c r="C13"/>
      <c r="D13"/>
      <c r="E13"/>
      <c r="F13"/>
      <c r="G13"/>
      <c r="H13"/>
      <c r="I13"/>
      <c r="J13"/>
      <c r="K13" s="25"/>
      <c r="L13" s="25"/>
    </row>
    <row r="14" spans="1:12" ht="15" thickBot="1">
      <c r="B14" s="20" t="s">
        <v>14</v>
      </c>
      <c r="E14" s="95"/>
      <c r="F14" s="96"/>
      <c r="G14" s="96"/>
      <c r="H14" s="96"/>
      <c r="I14" s="96"/>
      <c r="J14" s="96"/>
      <c r="K14" s="97"/>
    </row>
    <row r="15" spans="1:12">
      <c r="B15" s="20" t="s">
        <v>15</v>
      </c>
    </row>
    <row r="17" spans="1:7" ht="15" thickBot="1">
      <c r="A17" s="19" t="s">
        <v>16</v>
      </c>
    </row>
    <row r="18" spans="1:7" ht="15" thickBot="1">
      <c r="B18" s="16" t="s">
        <v>17</v>
      </c>
      <c r="C18" s="26"/>
      <c r="D18" s="92">
        <f>C18*12</f>
        <v>0</v>
      </c>
      <c r="E18" s="20" t="s">
        <v>90</v>
      </c>
    </row>
    <row r="19" spans="1:7" ht="15" thickBot="1">
      <c r="B19" s="16" t="s">
        <v>18</v>
      </c>
      <c r="C19" s="22"/>
      <c r="D19" s="92">
        <f>C19*12</f>
        <v>0</v>
      </c>
      <c r="E19" s="20" t="s">
        <v>91</v>
      </c>
    </row>
    <row r="20" spans="1:7" ht="15" thickBot="1">
      <c r="B20" s="16" t="s">
        <v>19</v>
      </c>
      <c r="C20" s="27"/>
    </row>
    <row r="21" spans="1:7" ht="15" thickBot="1">
      <c r="B21" s="16" t="s">
        <v>20</v>
      </c>
      <c r="C21" s="27"/>
    </row>
    <row r="22" spans="1:7" ht="15" thickBot="1">
      <c r="B22" s="39" t="s">
        <v>21</v>
      </c>
      <c r="C22" s="22">
        <v>0</v>
      </c>
      <c r="E22" s="38"/>
      <c r="F22" s="38"/>
      <c r="G22" s="38"/>
    </row>
    <row r="24" spans="1:7" ht="15" thickBot="1">
      <c r="A24" s="19" t="s">
        <v>22</v>
      </c>
    </row>
    <row r="25" spans="1:7" ht="15" thickBot="1">
      <c r="A25" s="37" t="s">
        <v>23</v>
      </c>
      <c r="E25" s="56"/>
      <c r="F25" s="64" t="s">
        <v>24</v>
      </c>
    </row>
    <row r="26" spans="1:7" ht="15" thickBot="1">
      <c r="A26" s="37"/>
      <c r="B26" s="93" t="s">
        <v>25</v>
      </c>
      <c r="C26"/>
      <c r="D26"/>
      <c r="E26"/>
      <c r="F26"/>
    </row>
    <row r="27" spans="1:7" ht="15" thickBot="1">
      <c r="A27" s="37" t="s">
        <v>26</v>
      </c>
      <c r="C27" s="23"/>
      <c r="D27" s="24" t="s">
        <v>13</v>
      </c>
    </row>
    <row r="29" spans="1:7" s="24" customFormat="1">
      <c r="A29" s="24" t="s">
        <v>27</v>
      </c>
    </row>
    <row r="30" spans="1:7" s="24" customFormat="1">
      <c r="A30" s="24" t="s">
        <v>28</v>
      </c>
    </row>
    <row r="31" spans="1:7" s="24" customFormat="1">
      <c r="A31" s="24" t="s">
        <v>29</v>
      </c>
    </row>
  </sheetData>
  <sheetProtection algorithmName="SHA-512" hashValue="kI1KxBX9Cq0i8CJrWQ1zapZHX3tRYJ8sQkTdID2s21fUVHUwZem9hmFow3xhcxX00qP08XEj1ChvP22Rkcd9+w==" saltValue="GWAdxC3aHaeWpk7ZqWYZ7A==" spinCount="100000" sheet="1" objects="1" scenarios="1"/>
  <mergeCells count="3">
    <mergeCell ref="C4:K4"/>
    <mergeCell ref="C5:K5"/>
    <mergeCell ref="E14:K14"/>
  </mergeCells>
  <hyperlinks>
    <hyperlink ref="B11:E11" r:id="rId1" display="Find the HUD Area Median Income in your area HERE" xr:uid="{00000000-0004-0000-0000-000000000000}"/>
    <hyperlink ref="B13" r:id="rId2" xr:uid="{00000000-0004-0000-0000-000003000000}"/>
    <hyperlink ref="B26" r:id="rId3" xr:uid="{C776615F-D40E-4D2F-B8F2-9E6A920A0085}"/>
  </hyperlinks>
  <pageMargins left="0.45" right="0.2" top="0.75" bottom="0.75" header="0.3" footer="0.3"/>
  <pageSetup scale="7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3"/>
  <sheetViews>
    <sheetView topLeftCell="A15" workbookViewId="0">
      <selection activeCell="E32" sqref="E32"/>
    </sheetView>
  </sheetViews>
  <sheetFormatPr defaultRowHeight="14.4"/>
  <cols>
    <col min="1" max="1" width="5.5546875" customWidth="1"/>
    <col min="2" max="2" width="12.33203125" customWidth="1"/>
    <col min="3" max="3" width="12.6640625" customWidth="1"/>
    <col min="4" max="4" width="13.6640625" customWidth="1"/>
    <col min="5" max="5" width="12.109375" customWidth="1"/>
    <col min="6" max="6" width="14.6640625" customWidth="1"/>
    <col min="7" max="7" width="12.88671875" customWidth="1"/>
  </cols>
  <sheetData>
    <row r="1" spans="1:9">
      <c r="A1" t="s">
        <v>30</v>
      </c>
      <c r="C1" s="48">
        <f>'Data Entry'!C4:K4</f>
        <v>0</v>
      </c>
    </row>
    <row r="2" spans="1:9" s="49" customFormat="1" ht="18">
      <c r="A2" s="6" t="s">
        <v>31</v>
      </c>
      <c r="D2" s="50"/>
    </row>
    <row r="3" spans="1:9" s="49" customFormat="1" ht="18">
      <c r="A3" s="6"/>
      <c r="D3" s="50"/>
    </row>
    <row r="4" spans="1:9">
      <c r="A4" s="5" t="s">
        <v>32</v>
      </c>
      <c r="D4" s="48"/>
      <c r="F4" t="s">
        <v>33</v>
      </c>
      <c r="H4" s="87"/>
    </row>
    <row r="5" spans="1:9" ht="15.6">
      <c r="C5" s="18" t="s">
        <v>89</v>
      </c>
      <c r="D5" s="48"/>
      <c r="F5" s="68" t="e">
        <f>MIN(D38,F9)</f>
        <v>#DIV/0!</v>
      </c>
      <c r="H5" s="74"/>
    </row>
    <row r="6" spans="1:9">
      <c r="B6" s="18"/>
      <c r="D6" s="48"/>
      <c r="F6" s="4"/>
    </row>
    <row r="7" spans="1:9" ht="14.25" customHeight="1">
      <c r="B7" s="18"/>
      <c r="D7" s="48"/>
      <c r="F7" s="4"/>
    </row>
    <row r="8" spans="1:9" s="52" customFormat="1" ht="15.6">
      <c r="B8" s="52" t="s">
        <v>34</v>
      </c>
      <c r="C8" s="53"/>
      <c r="D8" s="54"/>
      <c r="F8" s="69">
        <f>D38</f>
        <v>0</v>
      </c>
    </row>
    <row r="9" spans="1:9" ht="15.6">
      <c r="B9" s="52" t="s">
        <v>35</v>
      </c>
      <c r="F9" s="70" t="e">
        <f>D50</f>
        <v>#DIV/0!</v>
      </c>
    </row>
    <row r="11" spans="1:9" s="20" customFormat="1">
      <c r="A11" s="19" t="s">
        <v>36</v>
      </c>
    </row>
    <row r="12" spans="1:9" s="20" customFormat="1">
      <c r="A12" s="18"/>
    </row>
    <row r="13" spans="1:9" s="20" customFormat="1">
      <c r="A13" s="20">
        <v>1</v>
      </c>
      <c r="B13" s="20" t="s">
        <v>37</v>
      </c>
      <c r="F13" s="32">
        <f>'Data Entry'!H7</f>
        <v>0</v>
      </c>
    </row>
    <row r="14" spans="1:9" s="20" customFormat="1">
      <c r="C14" s="37" t="s">
        <v>38</v>
      </c>
      <c r="F14" s="45">
        <f>'Data Entry'!F10</f>
        <v>1</v>
      </c>
    </row>
    <row r="15" spans="1:9" s="20" customFormat="1">
      <c r="B15" s="20" t="s">
        <v>39</v>
      </c>
    </row>
    <row r="16" spans="1:9" s="20" customFormat="1">
      <c r="A16" s="20">
        <v>2</v>
      </c>
      <c r="B16" s="20" t="s">
        <v>40</v>
      </c>
      <c r="C16" s="67">
        <f>'Data Entry'!K10</f>
        <v>0</v>
      </c>
      <c r="I16" s="24"/>
    </row>
    <row r="18" spans="1:8" s="20" customFormat="1">
      <c r="A18" s="20">
        <v>3</v>
      </c>
      <c r="B18" s="20" t="s">
        <v>41</v>
      </c>
      <c r="E18" s="57">
        <f>'Data Entry'!H12</f>
        <v>0</v>
      </c>
      <c r="F18" s="29"/>
      <c r="G18" s="30"/>
      <c r="H18" s="30"/>
    </row>
    <row r="19" spans="1:8" s="20" customFormat="1">
      <c r="D19" s="31" t="s">
        <v>12</v>
      </c>
      <c r="E19" s="46">
        <f>'Data Entry'!K12</f>
        <v>0</v>
      </c>
      <c r="F19" s="29"/>
      <c r="G19" s="30"/>
      <c r="H19" s="30"/>
    </row>
    <row r="20" spans="1:8" s="20" customFormat="1">
      <c r="F20" s="16" t="s">
        <v>42</v>
      </c>
      <c r="G20" s="58">
        <f>'Data Entry'!H12+1%</f>
        <v>0.01</v>
      </c>
    </row>
    <row r="21" spans="1:8" s="20" customFormat="1">
      <c r="E21" s="30"/>
      <c r="F21" s="32"/>
      <c r="G21" s="33"/>
      <c r="H21" s="30"/>
    </row>
    <row r="22" spans="1:8" s="20" customFormat="1">
      <c r="C22" s="20" t="s">
        <v>43</v>
      </c>
      <c r="D22" s="34">
        <f>+'Data Entry'!K10</f>
        <v>0</v>
      </c>
    </row>
    <row r="23" spans="1:8" s="20" customFormat="1">
      <c r="C23" s="16" t="s">
        <v>44</v>
      </c>
      <c r="D23" s="28">
        <f>+D22/12</f>
        <v>0</v>
      </c>
    </row>
    <row r="24" spans="1:8" s="20" customFormat="1">
      <c r="C24" s="16"/>
      <c r="D24" s="28"/>
    </row>
    <row r="25" spans="1:8" s="20" customFormat="1">
      <c r="A25" s="20">
        <v>4</v>
      </c>
      <c r="C25" s="16" t="s">
        <v>45</v>
      </c>
      <c r="D25" s="28">
        <f>+D23*0.3</f>
        <v>0</v>
      </c>
    </row>
    <row r="26" spans="1:8" s="20" customFormat="1"/>
    <row r="27" spans="1:8" s="20" customFormat="1">
      <c r="C27" s="16" t="s">
        <v>46</v>
      </c>
      <c r="D27" s="28">
        <f>+D25-D34</f>
        <v>0</v>
      </c>
    </row>
    <row r="28" spans="1:8" s="20" customFormat="1">
      <c r="C28" s="20" t="s">
        <v>47</v>
      </c>
      <c r="D28" s="28"/>
    </row>
    <row r="29" spans="1:8" s="20" customFormat="1">
      <c r="C29" s="16" t="s">
        <v>48</v>
      </c>
      <c r="D29" s="73">
        <f>'Data Entry'!C18</f>
        <v>0</v>
      </c>
      <c r="E29" s="24"/>
    </row>
    <row r="30" spans="1:8" s="20" customFormat="1">
      <c r="C30" s="16" t="s">
        <v>49</v>
      </c>
      <c r="D30" s="73">
        <f>'Data Entry'!C19</f>
        <v>0</v>
      </c>
    </row>
    <row r="31" spans="1:8" s="20" customFormat="1">
      <c r="C31" s="16" t="s">
        <v>50</v>
      </c>
      <c r="D31" s="73">
        <f>'Data Entry'!C20</f>
        <v>0</v>
      </c>
    </row>
    <row r="32" spans="1:8" s="20" customFormat="1">
      <c r="C32" s="16" t="s">
        <v>51</v>
      </c>
      <c r="D32" s="73">
        <f>'Data Entry'!C21</f>
        <v>0</v>
      </c>
    </row>
    <row r="33" spans="1:7" s="20" customFormat="1">
      <c r="C33" s="16" t="s">
        <v>52</v>
      </c>
      <c r="D33" s="73">
        <f>'Data Entry'!C22</f>
        <v>0</v>
      </c>
    </row>
    <row r="34" spans="1:7" s="20" customFormat="1">
      <c r="D34" s="28">
        <f>SUM(D29:D33)</f>
        <v>0</v>
      </c>
    </row>
    <row r="35" spans="1:7" s="20" customFormat="1"/>
    <row r="36" spans="1:7" s="20" customFormat="1">
      <c r="B36" s="75"/>
    </row>
    <row r="37" spans="1:7" s="20" customFormat="1">
      <c r="B37" s="20" t="s">
        <v>53</v>
      </c>
    </row>
    <row r="38" spans="1:7" s="20" customFormat="1">
      <c r="C38" s="20" t="s">
        <v>54</v>
      </c>
      <c r="D38" s="47">
        <f>PV((G20/12),360,-D27)</f>
        <v>0</v>
      </c>
      <c r="E38" s="38" t="s">
        <v>55</v>
      </c>
    </row>
    <row r="39" spans="1:7" s="20" customFormat="1">
      <c r="D39" s="47"/>
      <c r="E39" s="38"/>
    </row>
    <row r="40" spans="1:7" s="20" customFormat="1">
      <c r="A40" s="19" t="s">
        <v>56</v>
      </c>
    </row>
    <row r="41" spans="1:7" s="20" customFormat="1"/>
    <row r="42" spans="1:7" s="20" customFormat="1">
      <c r="E42" s="16" t="s">
        <v>57</v>
      </c>
      <c r="F42" s="35">
        <f>'Data Entry'!C20*12</f>
        <v>0</v>
      </c>
    </row>
    <row r="43" spans="1:7" s="20" customFormat="1">
      <c r="E43" s="16" t="s">
        <v>58</v>
      </c>
      <c r="F43" s="65">
        <f>'Data Entry'!E25</f>
        <v>0</v>
      </c>
      <c r="G43" s="24"/>
    </row>
    <row r="44" spans="1:7" s="20" customFormat="1"/>
    <row r="45" spans="1:7" s="20" customFormat="1">
      <c r="C45" s="16" t="s">
        <v>59</v>
      </c>
      <c r="D45" s="34">
        <f>'Data Entry'!C6</f>
        <v>0</v>
      </c>
    </row>
    <row r="46" spans="1:7" s="20" customFormat="1">
      <c r="C46" s="16" t="s">
        <v>60</v>
      </c>
      <c r="D46" s="35" t="e">
        <f>F42/F43</f>
        <v>#DIV/0!</v>
      </c>
    </row>
    <row r="47" spans="1:7" s="20" customFormat="1">
      <c r="D47" s="66" t="e">
        <f>D45-D46</f>
        <v>#DIV/0!</v>
      </c>
      <c r="E47" s="20" t="s">
        <v>61</v>
      </c>
    </row>
    <row r="48" spans="1:7" s="20" customFormat="1"/>
    <row r="49" spans="1:8" s="20" customFormat="1">
      <c r="C49" s="18" t="s">
        <v>62</v>
      </c>
      <c r="D49" s="18"/>
    </row>
    <row r="50" spans="1:8" s="20" customFormat="1">
      <c r="C50" s="18"/>
      <c r="D50" s="51" t="e">
        <f>D47*0.8</f>
        <v>#DIV/0!</v>
      </c>
      <c r="E50" s="36"/>
    </row>
    <row r="51" spans="1:8" s="20" customFormat="1">
      <c r="D51" s="47"/>
      <c r="E51" s="38"/>
    </row>
    <row r="52" spans="1:8" s="78" customFormat="1">
      <c r="A52" s="81"/>
      <c r="F52" s="79"/>
    </row>
    <row r="53" spans="1:8" s="78" customFormat="1"/>
    <row r="54" spans="1:8" s="78" customFormat="1">
      <c r="C54" s="82"/>
      <c r="D54" s="88"/>
      <c r="E54" s="83"/>
    </row>
    <row r="55" spans="1:8" s="78" customFormat="1">
      <c r="C55" s="82"/>
      <c r="D55" s="89"/>
    </row>
    <row r="56" spans="1:8" s="78" customFormat="1">
      <c r="C56" s="82"/>
      <c r="D56" s="89"/>
    </row>
    <row r="57" spans="1:8" s="78" customFormat="1">
      <c r="D57" s="89"/>
    </row>
    <row r="58" spans="1:8" s="78" customFormat="1">
      <c r="C58" s="82"/>
      <c r="D58" s="88"/>
    </row>
    <row r="59" spans="1:8" s="78" customFormat="1">
      <c r="D59" s="89"/>
    </row>
    <row r="60" spans="1:8" s="78" customFormat="1"/>
    <row r="61" spans="1:8" s="78" customFormat="1" ht="18.75" customHeight="1">
      <c r="C61" s="82"/>
      <c r="D61" s="90"/>
      <c r="G61" s="82"/>
      <c r="H61" s="91"/>
    </row>
    <row r="62" spans="1:8" s="78" customFormat="1" ht="18.75" customHeight="1">
      <c r="C62" s="82"/>
      <c r="D62" s="90"/>
      <c r="G62" s="82"/>
      <c r="H62" s="91"/>
    </row>
    <row r="63" spans="1:8" s="78" customFormat="1">
      <c r="D63" s="84"/>
      <c r="E63" s="75"/>
    </row>
    <row r="64" spans="1:8" s="78" customFormat="1" ht="17.25" customHeight="1">
      <c r="C64" s="82"/>
      <c r="D64" s="85"/>
    </row>
    <row r="65" spans="1:12" s="78" customFormat="1" ht="15" customHeight="1">
      <c r="A65" s="81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</row>
    <row r="66" spans="1:12" s="78" customFormat="1"/>
    <row r="67" spans="1:12" s="74" customFormat="1">
      <c r="B67" s="75"/>
    </row>
    <row r="68" spans="1:12" s="74" customFormat="1">
      <c r="F68" s="76"/>
      <c r="G68" s="77"/>
    </row>
    <row r="69" spans="1:12" s="74" customFormat="1">
      <c r="F69" s="76"/>
      <c r="G69" s="77"/>
    </row>
    <row r="70" spans="1:12" s="74" customFormat="1">
      <c r="F70" s="76"/>
      <c r="G70" s="77"/>
    </row>
    <row r="71" spans="1:12" s="74" customFormat="1">
      <c r="F71" s="76"/>
      <c r="G71" s="80"/>
    </row>
    <row r="72" spans="1:12" s="74" customFormat="1"/>
    <row r="73" spans="1:12" s="74" customFormat="1">
      <c r="B73" s="75"/>
    </row>
    <row r="74" spans="1:12" s="74" customFormat="1">
      <c r="F74" s="76"/>
      <c r="G74" s="77"/>
    </row>
    <row r="75" spans="1:12" s="74" customFormat="1">
      <c r="F75" s="76"/>
      <c r="G75" s="77"/>
    </row>
    <row r="76" spans="1:12" s="78" customFormat="1">
      <c r="F76" s="76"/>
      <c r="G76" s="79"/>
    </row>
    <row r="77" spans="1:12" s="78" customFormat="1">
      <c r="F77" s="76"/>
      <c r="G77" s="80"/>
    </row>
    <row r="78" spans="1:12" s="74" customFormat="1"/>
    <row r="79" spans="1:12" s="74" customFormat="1">
      <c r="B79" s="75"/>
    </row>
    <row r="80" spans="1:12" s="74" customFormat="1">
      <c r="F80" s="76"/>
      <c r="G80" s="77"/>
    </row>
    <row r="81" spans="2:7" s="74" customFormat="1">
      <c r="F81" s="76"/>
      <c r="G81" s="77"/>
    </row>
    <row r="82" spans="2:7" s="74" customFormat="1">
      <c r="B82" s="78"/>
      <c r="C82" s="78"/>
      <c r="D82" s="78"/>
      <c r="F82" s="76"/>
      <c r="G82" s="79"/>
    </row>
    <row r="83" spans="2:7" s="74" customFormat="1">
      <c r="B83" s="78"/>
      <c r="C83" s="78"/>
      <c r="D83" s="78"/>
      <c r="F83" s="76"/>
      <c r="G83" s="80"/>
    </row>
  </sheetData>
  <sheetProtection algorithmName="SHA-512" hashValue="pLc0uSezyGSZSi0Jc0/okYL3ENVvanZJgEoQDQT73V1A1VIfnhopihtHFpquWEan3qBvJfIUTYQ460ktEEuJRg==" saltValue="mWKK2IKf0+uj2tWeXPOh7Q==" spinCount="100000" sheet="1" objects="1" scenarios="1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tabSelected="1" workbookViewId="0">
      <selection activeCell="C10" sqref="C10"/>
    </sheetView>
  </sheetViews>
  <sheetFormatPr defaultRowHeight="14.4"/>
  <cols>
    <col min="1" max="1" width="4.44140625" customWidth="1"/>
    <col min="2" max="2" width="24" customWidth="1"/>
    <col min="3" max="3" width="74.44140625" customWidth="1"/>
    <col min="4" max="4" width="12.44140625" customWidth="1"/>
    <col min="5" max="5" width="6.6640625" customWidth="1"/>
    <col min="6" max="6" width="5.88671875" customWidth="1"/>
    <col min="7" max="7" width="5.44140625" customWidth="1"/>
    <col min="8" max="8" width="15" customWidth="1"/>
  </cols>
  <sheetData>
    <row r="1" spans="1:9" ht="18">
      <c r="A1" s="44" t="s">
        <v>63</v>
      </c>
      <c r="B1" s="2"/>
      <c r="C1" s="2"/>
      <c r="D1" s="2"/>
      <c r="E1" s="2"/>
      <c r="F1" s="2"/>
      <c r="G1" s="2"/>
      <c r="H1" s="2"/>
      <c r="I1" s="2"/>
    </row>
    <row r="3" spans="1:9">
      <c r="A3" s="5" t="s">
        <v>64</v>
      </c>
    </row>
    <row r="4" spans="1:9">
      <c r="A4">
        <v>1</v>
      </c>
      <c r="B4" t="s">
        <v>65</v>
      </c>
    </row>
    <row r="5" spans="1:9">
      <c r="A5">
        <v>2</v>
      </c>
      <c r="B5" t="s">
        <v>66</v>
      </c>
    </row>
    <row r="6" spans="1:9">
      <c r="B6" t="s">
        <v>67</v>
      </c>
    </row>
    <row r="7" spans="1:9">
      <c r="A7">
        <v>3</v>
      </c>
      <c r="B7" t="s">
        <v>68</v>
      </c>
    </row>
    <row r="8" spans="1:9">
      <c r="A8">
        <v>4</v>
      </c>
      <c r="B8" t="s">
        <v>69</v>
      </c>
    </row>
    <row r="10" spans="1:9">
      <c r="A10" s="5" t="s">
        <v>70</v>
      </c>
    </row>
    <row r="12" spans="1:9" s="42" customFormat="1" ht="48.75" customHeight="1">
      <c r="B12" s="59" t="s">
        <v>71</v>
      </c>
      <c r="C12" s="59" t="s">
        <v>72</v>
      </c>
    </row>
    <row r="13" spans="1:9" s="42" customFormat="1"/>
    <row r="14" spans="1:9" s="42" customFormat="1" ht="28.8">
      <c r="B14" s="60" t="s">
        <v>60</v>
      </c>
      <c r="C14" s="61" t="s">
        <v>73</v>
      </c>
    </row>
    <row r="15" spans="1:9" s="42" customFormat="1"/>
    <row r="16" spans="1:9" s="42" customFormat="1">
      <c r="B16" s="60" t="s">
        <v>74</v>
      </c>
      <c r="C16" s="61" t="s">
        <v>75</v>
      </c>
    </row>
    <row r="17" spans="1:11" s="42" customFormat="1">
      <c r="B17" s="61"/>
      <c r="C17" s="62" t="s">
        <v>76</v>
      </c>
    </row>
    <row r="18" spans="1:11" s="42" customFormat="1"/>
    <row r="19" spans="1:11" s="42" customFormat="1" ht="28.8">
      <c r="B19" s="61" t="s">
        <v>77</v>
      </c>
      <c r="C19" s="61" t="s">
        <v>78</v>
      </c>
    </row>
    <row r="20" spans="1:11">
      <c r="B20" s="63"/>
      <c r="C20" s="94" t="s">
        <v>25</v>
      </c>
    </row>
    <row r="21" spans="1:11">
      <c r="B21" s="41"/>
      <c r="C21" s="25"/>
    </row>
    <row r="22" spans="1:11">
      <c r="A22" s="5" t="s">
        <v>79</v>
      </c>
      <c r="B22" s="41"/>
      <c r="C22" s="25"/>
    </row>
    <row r="23" spans="1:11" s="20" customFormat="1" ht="51" customHeight="1">
      <c r="A23" s="42"/>
      <c r="B23" s="98" t="s">
        <v>80</v>
      </c>
      <c r="C23" s="98"/>
      <c r="D23" s="42"/>
      <c r="E23" s="42"/>
      <c r="F23" s="42"/>
      <c r="G23" s="42"/>
      <c r="H23" s="42"/>
      <c r="I23" s="42"/>
      <c r="J23" s="42"/>
      <c r="K23" s="42"/>
    </row>
    <row r="24" spans="1:11" s="20" customFormat="1" ht="51" customHeight="1">
      <c r="A24" s="42"/>
      <c r="B24" s="98" t="s">
        <v>87</v>
      </c>
      <c r="C24" s="98"/>
      <c r="D24" s="42"/>
      <c r="E24" s="42"/>
      <c r="F24" s="42"/>
      <c r="G24" s="42"/>
      <c r="H24" s="42"/>
      <c r="I24" s="42"/>
      <c r="J24" s="42"/>
      <c r="K24" s="42"/>
    </row>
    <row r="25" spans="1:11" s="20" customFormat="1" ht="51" customHeight="1">
      <c r="A25" s="42"/>
      <c r="B25" s="98" t="s">
        <v>88</v>
      </c>
      <c r="C25" s="98"/>
      <c r="D25" s="42"/>
      <c r="E25" s="42"/>
      <c r="F25" s="42"/>
      <c r="G25" s="42"/>
      <c r="H25" s="42"/>
      <c r="I25" s="42"/>
      <c r="J25" s="42"/>
      <c r="K25" s="42"/>
    </row>
    <row r="26" spans="1:11" ht="54.75" customHeight="1">
      <c r="B26" s="98" t="s">
        <v>81</v>
      </c>
      <c r="C26" s="98"/>
    </row>
    <row r="27" spans="1:11" ht="17.25" customHeight="1">
      <c r="B27" s="98"/>
      <c r="C27" s="98"/>
    </row>
    <row r="28" spans="1:11">
      <c r="A28" s="5" t="s">
        <v>82</v>
      </c>
    </row>
    <row r="29" spans="1:11">
      <c r="B29" s="20" t="s">
        <v>83</v>
      </c>
    </row>
    <row r="30" spans="1:11">
      <c r="B30" s="20" t="s">
        <v>84</v>
      </c>
    </row>
    <row r="31" spans="1:11">
      <c r="B31" s="2"/>
    </row>
    <row r="33" spans="1:8">
      <c r="A33" s="24" t="s">
        <v>85</v>
      </c>
      <c r="E33" s="2"/>
      <c r="F33" s="7"/>
    </row>
    <row r="34" spans="1:8">
      <c r="H34" s="14"/>
    </row>
    <row r="36" spans="1:8">
      <c r="E36" s="12"/>
      <c r="F36" s="11"/>
      <c r="G36" s="9"/>
      <c r="H36" s="9"/>
    </row>
    <row r="37" spans="1:8">
      <c r="C37" s="8"/>
      <c r="D37" s="9"/>
      <c r="E37" s="15"/>
      <c r="F37" s="11"/>
      <c r="G37" s="9"/>
      <c r="H37" s="9"/>
    </row>
    <row r="38" spans="1:8">
      <c r="F38" s="11"/>
      <c r="G38" s="4"/>
      <c r="H38" s="13"/>
    </row>
    <row r="39" spans="1:8">
      <c r="E39" s="9"/>
      <c r="F39" s="10"/>
      <c r="G39" s="12"/>
      <c r="H39" s="9"/>
    </row>
    <row r="40" spans="1:8">
      <c r="D40" s="3"/>
    </row>
    <row r="41" spans="1:8">
      <c r="C41" s="4"/>
      <c r="D41" s="1"/>
    </row>
    <row r="42" spans="1:8">
      <c r="C42" s="4"/>
      <c r="D42" s="1"/>
    </row>
    <row r="43" spans="1:8">
      <c r="C43" s="4"/>
      <c r="D43" s="1"/>
    </row>
    <row r="45" spans="1:8">
      <c r="C45" s="4"/>
      <c r="D45" s="1"/>
    </row>
    <row r="46" spans="1:8">
      <c r="D46" s="1"/>
    </row>
    <row r="47" spans="1:8">
      <c r="C47" s="4"/>
      <c r="D47" s="1"/>
      <c r="E47" s="7"/>
    </row>
    <row r="48" spans="1:8">
      <c r="C48" s="4"/>
      <c r="D48" s="1"/>
    </row>
    <row r="49" spans="3:4">
      <c r="C49" s="4"/>
      <c r="D49" s="1"/>
    </row>
    <row r="51" spans="3:4">
      <c r="D51" s="1"/>
    </row>
  </sheetData>
  <sheetProtection algorithmName="SHA-512" hashValue="zYPuFfnkDdiQTWIx+4wQyamSQPlYYWvB4cDQR3PVCzXNg3Ar/+trA/R0LoO8eXKliR+pn4QXAJAh3smG3hnPLw==" saltValue="wvX6FL1TLHUOmj7WMuXZJw==" spinCount="100000" sheet="1" objects="1" scenarios="1"/>
  <mergeCells count="5">
    <mergeCell ref="B27:C27"/>
    <mergeCell ref="B23:C23"/>
    <mergeCell ref="B24:C24"/>
    <mergeCell ref="B25:C25"/>
    <mergeCell ref="B26:C26"/>
  </mergeCells>
  <hyperlinks>
    <hyperlink ref="C17" r:id="rId1" xr:uid="{00000000-0004-0000-0200-000001000000}"/>
    <hyperlink ref="C20" r:id="rId2" xr:uid="{DB8CDF82-7B0A-435D-8A43-6FDA50FEC062}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 Entry</vt:lpstr>
      <vt:lpstr>Base Price Calculation</vt:lpstr>
      <vt:lpstr>Calculation Explanations</vt:lpstr>
      <vt:lpstr>'Data Entry'!Print_Area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Marilyn Palma</dc:creator>
  <cp:keywords/>
  <dc:description/>
  <cp:lastModifiedBy>Reianna DaRosa</cp:lastModifiedBy>
  <cp:revision/>
  <dcterms:created xsi:type="dcterms:W3CDTF">2018-07-25T19:59:03Z</dcterms:created>
  <dcterms:modified xsi:type="dcterms:W3CDTF">2026-06-01T15:41:59Z</dcterms:modified>
  <cp:category/>
  <cp:contentStatus/>
</cp:coreProperties>
</file>